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90"/>
  </bookViews>
  <sheets>
    <sheet name="Meldetemplate" sheetId="1" r:id="rId1"/>
  </sheets>
  <calcPr calcId="145621"/>
</workbook>
</file>

<file path=xl/calcChain.xml><?xml version="1.0" encoding="utf-8"?>
<calcChain xmlns="http://schemas.openxmlformats.org/spreadsheetml/2006/main">
  <c r="D49" i="1" l="1"/>
  <c r="C49" i="1"/>
  <c r="B49" i="1"/>
  <c r="D48" i="1"/>
  <c r="C48" i="1"/>
  <c r="B48" i="1"/>
  <c r="D47" i="1"/>
  <c r="C47" i="1"/>
  <c r="B47" i="1"/>
  <c r="D46" i="1"/>
  <c r="C46" i="1"/>
  <c r="B46" i="1"/>
  <c r="E45" i="1"/>
  <c r="D45" i="1"/>
  <c r="C45" i="1"/>
  <c r="B45" i="1"/>
  <c r="D39" i="1"/>
  <c r="C39" i="1"/>
  <c r="B39" i="1"/>
  <c r="D38" i="1"/>
  <c r="C38" i="1"/>
  <c r="B38" i="1"/>
  <c r="E37" i="1"/>
  <c r="D37" i="1"/>
  <c r="C37" i="1"/>
  <c r="B37" i="1"/>
  <c r="E36" i="1"/>
  <c r="D36" i="1"/>
  <c r="C36" i="1"/>
  <c r="B36" i="1"/>
  <c r="D35" i="1"/>
  <c r="C35" i="1"/>
  <c r="B35" i="1"/>
  <c r="D27" i="1"/>
  <c r="C27" i="1"/>
  <c r="B27" i="1"/>
  <c r="D26" i="1"/>
  <c r="C26" i="1"/>
  <c r="B26" i="1"/>
  <c r="D19" i="1"/>
  <c r="C19" i="1"/>
  <c r="B19" i="1"/>
  <c r="D18" i="1"/>
  <c r="B18" i="1"/>
  <c r="D17" i="1"/>
  <c r="C17" i="1"/>
  <c r="B17" i="1"/>
  <c r="D16" i="1"/>
  <c r="C16" i="1"/>
  <c r="B16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<sst xmlns="http://schemas.openxmlformats.org/spreadsheetml/2006/main" count="111" uniqueCount="29">
  <si>
    <t>ÜBERSICHT ÜBER DIE FÜNF WICHTIGSTEN AUSFÜHRUNGSPLÄTZE NACH FINANZINSTRUMENTSKATEGORIE</t>
  </si>
  <si>
    <t>Kategorie des Finanzinstrumentes</t>
  </si>
  <si>
    <t xml:space="preserve">Eigenkapitalinstrumente </t>
  </si>
  <si>
    <t>Angabe, ob im Vorjahr im Durchschnitt &lt; 1 Handelsgeschäft pro Geschäftstag ausgeführt wurde</t>
  </si>
  <si>
    <t>JA</t>
  </si>
  <si>
    <t>Die 5 Handelsplätze, die ausgehend vom Handelsvolumen am wichtigsten sind (in absteigender Reihenfolge nach Handelsvolumen)</t>
  </si>
  <si>
    <t>Anteil des Handelsvolu-mens als Prozentsatz des gesamten Volumens in dieser Kategorie</t>
  </si>
  <si>
    <t>Anteil der ausgeführten Aufträge als Prozentsatz aller Aufräge in dieser Kategorie</t>
  </si>
  <si>
    <t>Prozentsatz passiver Aufträge</t>
  </si>
  <si>
    <t>Prozentsatz aggressiver Aufträge</t>
  </si>
  <si>
    <t>Prozentsatz gelenkter Aufträge</t>
  </si>
  <si>
    <t>Xetra Frankfurt; XETR</t>
  </si>
  <si>
    <t>Xetra Wien; XVIE</t>
  </si>
  <si>
    <t>New York Stock Exchange; XNYS</t>
  </si>
  <si>
    <t>Börse Frankfurt; XFRA</t>
  </si>
  <si>
    <t>SIX Swiss Exchange; XVTX</t>
  </si>
  <si>
    <t>Schuldtitel</t>
  </si>
  <si>
    <t>Bloomberg/außerbörslich; BMTF</t>
  </si>
  <si>
    <t>---</t>
  </si>
  <si>
    <t>Börse Stuttgart;XSTU</t>
  </si>
  <si>
    <t>Börse Düsseldorf;XDUS</t>
  </si>
  <si>
    <t>Börse München;XMUC</t>
  </si>
  <si>
    <t>Strukturierte Finanzprodukte</t>
  </si>
  <si>
    <r>
      <t>Verbriefte Derivate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(Optionsscheine und Zertifikate)</t>
    </r>
  </si>
  <si>
    <t>Börse Toronto;XTSE</t>
  </si>
  <si>
    <t>Börse Wien; XVIE</t>
  </si>
  <si>
    <r>
      <t xml:space="preserve">Börsengehandelte Produkte </t>
    </r>
    <r>
      <rPr>
        <b/>
        <sz val="8"/>
        <color theme="1"/>
        <rFont val="Arial"/>
        <family val="2"/>
      </rPr>
      <t>(Fonds und Schuldverschreibungen)</t>
    </r>
  </si>
  <si>
    <t>Börse Hannover;XHAN</t>
  </si>
  <si>
    <t>Börse London;XLON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</si>
</sst>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3" borderId="1" xfId="0" applyFont="1" applyFill="1" applyBorder="1"/>
    <xf numFmtId="0" fontId="4" fillId="3" borderId="3" xfId="0" applyFont="1" applyFill="1" applyBorder="1" applyAlignment="1">
      <alignment wrapText="1"/>
    </xf>
    <xf numFmtId="0" fontId="1" fillId="4" borderId="1" xfId="0" applyFont="1" applyFill="1" applyBorder="1"/>
    <xf numFmtId="10" fontId="1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1" fillId="4" borderId="1" xfId="0" quotePrefix="1" applyFont="1" applyFill="1" applyBorder="1"/>
    <xf numFmtId="0" fontId="1" fillId="0" borderId="1" xfId="0" quotePrefix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20" zoomScaleNormal="120" workbookViewId="0">
      <selection activeCell="A44" sqref="A44:F44"/>
    </sheetView>
  </sheetViews>
  <sheetFormatPr baseColWidth="10" defaultRowHeight="12.75" x14ac:dyDescent="0.2"/>
  <cols>
    <col min="1" max="1" width="33.7109375" style="1" customWidth="1"/>
    <col min="2" max="2" width="14.5703125" style="1" customWidth="1"/>
    <col min="3" max="3" width="11.7109375" style="1" customWidth="1"/>
    <col min="4" max="4" width="11.28515625" style="1" customWidth="1"/>
    <col min="5" max="5" width="11.140625" style="1" customWidth="1"/>
    <col min="6" max="6" width="11.28515625" style="1" customWidth="1"/>
    <col min="7" max="16384" width="11.42578125" style="1"/>
  </cols>
  <sheetData>
    <row r="1" spans="1:6" ht="40.5" customHeight="1" x14ac:dyDescent="0.2">
      <c r="A1" s="23" t="s">
        <v>0</v>
      </c>
      <c r="B1" s="23"/>
      <c r="C1" s="23"/>
      <c r="D1" s="23"/>
      <c r="E1" s="23"/>
      <c r="F1" s="23"/>
    </row>
    <row r="3" spans="1:6" ht="19.5" customHeight="1" x14ac:dyDescent="0.2">
      <c r="A3" s="2" t="s">
        <v>1</v>
      </c>
      <c r="B3" s="21" t="s">
        <v>2</v>
      </c>
      <c r="C3" s="21"/>
      <c r="D3" s="21"/>
      <c r="E3" s="21"/>
      <c r="F3" s="21"/>
    </row>
    <row r="4" spans="1:6" ht="38.25" x14ac:dyDescent="0.2">
      <c r="A4" s="3" t="s">
        <v>3</v>
      </c>
      <c r="B4" s="19" t="s">
        <v>4</v>
      </c>
      <c r="C4" s="20"/>
      <c r="D4" s="20"/>
      <c r="E4" s="20"/>
      <c r="F4" s="20"/>
    </row>
    <row r="5" spans="1:6" ht="103.5" customHeight="1" x14ac:dyDescent="0.2">
      <c r="A5" s="16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</row>
    <row r="6" spans="1:6" x14ac:dyDescent="0.2">
      <c r="A6" s="4" t="s">
        <v>11</v>
      </c>
      <c r="B6" s="5">
        <f>41405440.46/119964321.34</f>
        <v>0.34514795730515319</v>
      </c>
      <c r="C6" s="5">
        <f>3901/16545</f>
        <v>0.23578120278029616</v>
      </c>
      <c r="D6" s="5">
        <f>3146/3901</f>
        <v>0.80645988208151753</v>
      </c>
      <c r="E6" s="5">
        <f>755/3901</f>
        <v>0.19354011791848244</v>
      </c>
      <c r="F6" s="5">
        <v>0</v>
      </c>
    </row>
    <row r="7" spans="1:6" x14ac:dyDescent="0.2">
      <c r="A7" s="6" t="s">
        <v>12</v>
      </c>
      <c r="B7" s="7">
        <f>38600987.84/119964321.34</f>
        <v>0.32177056818917027</v>
      </c>
      <c r="C7" s="7">
        <f>7567/16545</f>
        <v>0.45735871864611666</v>
      </c>
      <c r="D7" s="7">
        <f>2609/7567</f>
        <v>0.34478657327871021</v>
      </c>
      <c r="E7" s="7">
        <f>4958/7567</f>
        <v>0.65521342672128979</v>
      </c>
      <c r="F7" s="7">
        <v>0</v>
      </c>
    </row>
    <row r="8" spans="1:6" x14ac:dyDescent="0.2">
      <c r="A8" s="4" t="s">
        <v>13</v>
      </c>
      <c r="B8" s="5">
        <f>12673897.7/119964321.34</f>
        <v>0.10564722542863342</v>
      </c>
      <c r="C8" s="5">
        <f>1461/16545</f>
        <v>8.8304623753399814E-2</v>
      </c>
      <c r="D8" s="5">
        <f>1122/1461</f>
        <v>0.76796714579055436</v>
      </c>
      <c r="E8" s="5">
        <f>339/1461</f>
        <v>0.23203285420944558</v>
      </c>
      <c r="F8" s="5">
        <v>0</v>
      </c>
    </row>
    <row r="9" spans="1:6" x14ac:dyDescent="0.2">
      <c r="A9" s="6" t="s">
        <v>14</v>
      </c>
      <c r="B9" s="7">
        <f>8279726.71/119964321.34</f>
        <v>6.9018243236952062E-2</v>
      </c>
      <c r="C9" s="7">
        <f>923/16545</f>
        <v>5.5787246902387427E-2</v>
      </c>
      <c r="D9" s="7">
        <f>903/923</f>
        <v>0.97833152762730224</v>
      </c>
      <c r="E9" s="7">
        <f>20/923</f>
        <v>2.1668472372697724E-2</v>
      </c>
      <c r="F9" s="7">
        <v>0</v>
      </c>
    </row>
    <row r="10" spans="1:6" x14ac:dyDescent="0.2">
      <c r="A10" s="4" t="s">
        <v>15</v>
      </c>
      <c r="B10" s="5">
        <f>4111580.5/119964321.34</f>
        <v>3.4273361063303621E-2</v>
      </c>
      <c r="C10" s="5">
        <f>327/16545</f>
        <v>1.9764279238440617E-2</v>
      </c>
      <c r="D10" s="5">
        <f>253/327</f>
        <v>0.7737003058103975</v>
      </c>
      <c r="E10" s="5">
        <f>74/327</f>
        <v>0.22629969418960244</v>
      </c>
      <c r="F10" s="5">
        <v>0</v>
      </c>
    </row>
    <row r="13" spans="1:6" x14ac:dyDescent="0.2">
      <c r="A13" s="2" t="s">
        <v>1</v>
      </c>
      <c r="B13" s="21" t="s">
        <v>16</v>
      </c>
      <c r="C13" s="21"/>
      <c r="D13" s="21"/>
      <c r="E13" s="21"/>
      <c r="F13" s="21"/>
    </row>
    <row r="14" spans="1:6" ht="38.25" x14ac:dyDescent="0.2">
      <c r="A14" s="3" t="s">
        <v>3</v>
      </c>
      <c r="B14" s="19" t="s">
        <v>4</v>
      </c>
      <c r="C14" s="20"/>
      <c r="D14" s="20"/>
      <c r="E14" s="20"/>
      <c r="F14" s="20"/>
    </row>
    <row r="15" spans="1:6" ht="102" customHeight="1" x14ac:dyDescent="0.2">
      <c r="A15" s="16" t="s">
        <v>5</v>
      </c>
      <c r="B15" s="17" t="s">
        <v>6</v>
      </c>
      <c r="C15" s="17" t="s">
        <v>7</v>
      </c>
      <c r="D15" s="16" t="s">
        <v>8</v>
      </c>
      <c r="E15" s="16" t="s">
        <v>9</v>
      </c>
      <c r="F15" s="16" t="s">
        <v>10</v>
      </c>
    </row>
    <row r="16" spans="1:6" x14ac:dyDescent="0.2">
      <c r="A16" s="4" t="s">
        <v>17</v>
      </c>
      <c r="B16" s="5">
        <f>69124030.05/69144080.87</f>
        <v>0.99971001393398073</v>
      </c>
      <c r="C16" s="5">
        <f>1841/1847</f>
        <v>0.99675148890092036</v>
      </c>
      <c r="D16" s="5">
        <f>1841/1841</f>
        <v>1</v>
      </c>
      <c r="E16" s="5" t="s">
        <v>18</v>
      </c>
      <c r="F16" s="5">
        <v>0</v>
      </c>
    </row>
    <row r="17" spans="1:6" x14ac:dyDescent="0.2">
      <c r="A17" s="6" t="s">
        <v>19</v>
      </c>
      <c r="B17" s="7">
        <f>11746.66/69144080.87</f>
        <v>1.6988670399835484E-4</v>
      </c>
      <c r="C17" s="7">
        <f>4/1847</f>
        <v>2.1656740660530591E-3</v>
      </c>
      <c r="D17" s="7">
        <f>4/4</f>
        <v>1</v>
      </c>
      <c r="E17" s="7" t="s">
        <v>18</v>
      </c>
      <c r="F17" s="7">
        <v>0</v>
      </c>
    </row>
    <row r="18" spans="1:6" x14ac:dyDescent="0.2">
      <c r="A18" s="4" t="s">
        <v>20</v>
      </c>
      <c r="B18" s="5">
        <f>7819.4/69144080.87</f>
        <v>1.1308849436731256E-4</v>
      </c>
      <c r="C18" s="5">
        <v>5.4141851651326499E-4</v>
      </c>
      <c r="D18" s="5">
        <f>1/1</f>
        <v>1</v>
      </c>
      <c r="E18" s="5" t="s">
        <v>18</v>
      </c>
      <c r="F18" s="5">
        <v>0</v>
      </c>
    </row>
    <row r="19" spans="1:6" x14ac:dyDescent="0.2">
      <c r="A19" s="6" t="s">
        <v>21</v>
      </c>
      <c r="B19" s="7">
        <f>484.76/69144080.87</f>
        <v>7.0108676534642608E-6</v>
      </c>
      <c r="C19" s="7">
        <f>1/1847</f>
        <v>5.4141851651326478E-4</v>
      </c>
      <c r="D19" s="7">
        <f>1/1</f>
        <v>1</v>
      </c>
      <c r="E19" s="7" t="s">
        <v>18</v>
      </c>
      <c r="F19" s="7">
        <v>0</v>
      </c>
    </row>
    <row r="20" spans="1:6" x14ac:dyDescent="0.2">
      <c r="A20" s="8" t="s">
        <v>18</v>
      </c>
      <c r="B20" s="5" t="s">
        <v>18</v>
      </c>
      <c r="C20" s="5" t="s">
        <v>18</v>
      </c>
      <c r="D20" s="5" t="s">
        <v>18</v>
      </c>
      <c r="E20" s="5" t="s">
        <v>18</v>
      </c>
      <c r="F20" s="5" t="s">
        <v>18</v>
      </c>
    </row>
    <row r="23" spans="1:6" x14ac:dyDescent="0.2">
      <c r="A23" s="2" t="s">
        <v>1</v>
      </c>
      <c r="B23" s="21" t="s">
        <v>22</v>
      </c>
      <c r="C23" s="21"/>
      <c r="D23" s="21"/>
      <c r="E23" s="21"/>
      <c r="F23" s="21"/>
    </row>
    <row r="24" spans="1:6" ht="38.25" x14ac:dyDescent="0.2">
      <c r="A24" s="3" t="s">
        <v>3</v>
      </c>
      <c r="B24" s="19" t="s">
        <v>4</v>
      </c>
      <c r="C24" s="20"/>
      <c r="D24" s="20"/>
      <c r="E24" s="20"/>
      <c r="F24" s="20"/>
    </row>
    <row r="25" spans="1:6" ht="108.75" customHeight="1" x14ac:dyDescent="0.2">
      <c r="A25" s="16" t="s">
        <v>5</v>
      </c>
      <c r="B25" s="17" t="s">
        <v>6</v>
      </c>
      <c r="C25" s="17" t="s">
        <v>7</v>
      </c>
      <c r="D25" s="17" t="s">
        <v>8</v>
      </c>
      <c r="E25" s="17" t="s">
        <v>9</v>
      </c>
      <c r="F25" s="17" t="s">
        <v>10</v>
      </c>
    </row>
    <row r="26" spans="1:6" x14ac:dyDescent="0.2">
      <c r="A26" s="4" t="s">
        <v>17</v>
      </c>
      <c r="B26" s="5">
        <f>5205072.1/6143803.6</f>
        <v>0.84720678571170471</v>
      </c>
      <c r="C26" s="5">
        <f>331/443</f>
        <v>0.74717832957110608</v>
      </c>
      <c r="D26" s="5">
        <f>331/331</f>
        <v>1</v>
      </c>
      <c r="E26" s="5" t="s">
        <v>18</v>
      </c>
      <c r="F26" s="5" t="s">
        <v>18</v>
      </c>
    </row>
    <row r="27" spans="1:6" x14ac:dyDescent="0.2">
      <c r="A27" s="6" t="s">
        <v>19</v>
      </c>
      <c r="B27" s="7">
        <f>938731.5/6143803.6</f>
        <v>0.15279321428829529</v>
      </c>
      <c r="C27" s="7">
        <f>112/443</f>
        <v>0.25282167042889392</v>
      </c>
      <c r="D27" s="7">
        <f>112/112</f>
        <v>1</v>
      </c>
      <c r="E27" s="7" t="s">
        <v>18</v>
      </c>
      <c r="F27" s="7" t="s">
        <v>18</v>
      </c>
    </row>
    <row r="28" spans="1:6" x14ac:dyDescent="0.2">
      <c r="A28" s="8" t="s">
        <v>18</v>
      </c>
      <c r="B28" s="5" t="s">
        <v>18</v>
      </c>
      <c r="C28" s="5" t="s">
        <v>18</v>
      </c>
      <c r="D28" s="5" t="s">
        <v>18</v>
      </c>
      <c r="E28" s="5" t="s">
        <v>18</v>
      </c>
      <c r="F28" s="5" t="s">
        <v>18</v>
      </c>
    </row>
    <row r="29" spans="1:6" x14ac:dyDescent="0.2">
      <c r="A29" s="9" t="s">
        <v>18</v>
      </c>
      <c r="B29" s="7" t="s">
        <v>18</v>
      </c>
      <c r="C29" s="7" t="s">
        <v>18</v>
      </c>
      <c r="D29" s="7" t="s">
        <v>18</v>
      </c>
      <c r="E29" s="7" t="s">
        <v>18</v>
      </c>
      <c r="F29" s="7" t="s">
        <v>18</v>
      </c>
    </row>
    <row r="30" spans="1:6" x14ac:dyDescent="0.2">
      <c r="A30" s="8" t="s">
        <v>18</v>
      </c>
      <c r="B30" s="5" t="s">
        <v>18</v>
      </c>
      <c r="C30" s="5" t="s">
        <v>18</v>
      </c>
      <c r="D30" s="5" t="s">
        <v>18</v>
      </c>
      <c r="E30" s="5" t="s">
        <v>18</v>
      </c>
      <c r="F30" s="5" t="s">
        <v>18</v>
      </c>
    </row>
    <row r="32" spans="1:6" x14ac:dyDescent="0.2">
      <c r="A32" s="2" t="s">
        <v>1</v>
      </c>
      <c r="B32" s="21" t="s">
        <v>23</v>
      </c>
      <c r="C32" s="21"/>
      <c r="D32" s="21"/>
      <c r="E32" s="21"/>
      <c r="F32" s="21"/>
    </row>
    <row r="33" spans="1:6" ht="38.25" x14ac:dyDescent="0.2">
      <c r="A33" s="3" t="s">
        <v>3</v>
      </c>
      <c r="B33" s="19" t="s">
        <v>4</v>
      </c>
      <c r="C33" s="20"/>
      <c r="D33" s="20"/>
      <c r="E33" s="20"/>
      <c r="F33" s="20"/>
    </row>
    <row r="34" spans="1:6" ht="89.25" x14ac:dyDescent="0.2">
      <c r="A34" s="16" t="s">
        <v>5</v>
      </c>
      <c r="B34" s="17" t="s">
        <v>6</v>
      </c>
      <c r="C34" s="17" t="s">
        <v>7</v>
      </c>
      <c r="D34" s="17" t="s">
        <v>8</v>
      </c>
      <c r="E34" s="17" t="s">
        <v>9</v>
      </c>
      <c r="F34" s="17" t="s">
        <v>10</v>
      </c>
    </row>
    <row r="35" spans="1:6" x14ac:dyDescent="0.2">
      <c r="A35" s="4" t="s">
        <v>19</v>
      </c>
      <c r="B35" s="5">
        <f>2107130.5/3025274.07</f>
        <v>0.69650896125255857</v>
      </c>
      <c r="C35" s="5">
        <f>302/475</f>
        <v>0.63578947368421057</v>
      </c>
      <c r="D35" s="5">
        <f>297/302</f>
        <v>0.98344370860927155</v>
      </c>
      <c r="E35" s="5">
        <v>1.6556291390728499E-2</v>
      </c>
      <c r="F35" s="5">
        <v>0</v>
      </c>
    </row>
    <row r="36" spans="1:6" x14ac:dyDescent="0.2">
      <c r="A36" s="6" t="s">
        <v>24</v>
      </c>
      <c r="B36" s="7">
        <f>625429.77/3025274.07</f>
        <v>0.20673491245042802</v>
      </c>
      <c r="C36" s="7">
        <f>152/475</f>
        <v>0.32</v>
      </c>
      <c r="D36" s="7">
        <f>35/152</f>
        <v>0.23026315789473684</v>
      </c>
      <c r="E36" s="7">
        <f>117/152</f>
        <v>0.76973684210526316</v>
      </c>
      <c r="F36" s="7">
        <v>0</v>
      </c>
    </row>
    <row r="37" spans="1:6" x14ac:dyDescent="0.2">
      <c r="A37" s="8" t="s">
        <v>25</v>
      </c>
      <c r="B37" s="5">
        <f>237629.8/3025274.07</f>
        <v>7.8548189189351691E-2</v>
      </c>
      <c r="C37" s="5">
        <f>15/475</f>
        <v>3.1578947368421054E-2</v>
      </c>
      <c r="D37" s="5">
        <f>13/15</f>
        <v>0.8666666666666667</v>
      </c>
      <c r="E37" s="5">
        <f>2/15</f>
        <v>0.13333333333333333</v>
      </c>
      <c r="F37" s="5">
        <v>0</v>
      </c>
    </row>
    <row r="38" spans="1:6" x14ac:dyDescent="0.2">
      <c r="A38" s="6" t="s">
        <v>11</v>
      </c>
      <c r="B38" s="7">
        <f>37700/3025274.07</f>
        <v>1.2461680868470869E-2</v>
      </c>
      <c r="C38" s="7">
        <f>1/475</f>
        <v>2.1052631578947368E-3</v>
      </c>
      <c r="D38" s="7">
        <f>1/1</f>
        <v>1</v>
      </c>
      <c r="E38" s="7" t="s">
        <v>18</v>
      </c>
      <c r="F38" s="7" t="s">
        <v>18</v>
      </c>
    </row>
    <row r="39" spans="1:6" x14ac:dyDescent="0.2">
      <c r="A39" s="4" t="s">
        <v>17</v>
      </c>
      <c r="B39" s="5">
        <f>13315.6/3025274.07</f>
        <v>4.4014524608013451E-3</v>
      </c>
      <c r="C39" s="5">
        <f>2/475</f>
        <v>4.2105263157894736E-3</v>
      </c>
      <c r="D39" s="5">
        <f>2/2</f>
        <v>1</v>
      </c>
      <c r="E39" s="5" t="s">
        <v>18</v>
      </c>
      <c r="F39" s="5" t="s">
        <v>18</v>
      </c>
    </row>
    <row r="42" spans="1:6" x14ac:dyDescent="0.2">
      <c r="A42" s="2" t="s">
        <v>1</v>
      </c>
      <c r="B42" s="21" t="s">
        <v>26</v>
      </c>
      <c r="C42" s="21"/>
      <c r="D42" s="21"/>
      <c r="E42" s="21"/>
      <c r="F42" s="21"/>
    </row>
    <row r="43" spans="1:6" ht="38.25" x14ac:dyDescent="0.2">
      <c r="A43" s="3" t="s">
        <v>3</v>
      </c>
      <c r="B43" s="19" t="s">
        <v>4</v>
      </c>
      <c r="C43" s="20"/>
      <c r="D43" s="20"/>
      <c r="E43" s="20"/>
      <c r="F43" s="20"/>
    </row>
    <row r="44" spans="1:6" ht="89.25" x14ac:dyDescent="0.2">
      <c r="A44" s="16" t="s">
        <v>5</v>
      </c>
      <c r="B44" s="17" t="s">
        <v>6</v>
      </c>
      <c r="C44" s="17" t="s">
        <v>7</v>
      </c>
      <c r="D44" s="17" t="s">
        <v>8</v>
      </c>
      <c r="E44" s="17" t="s">
        <v>9</v>
      </c>
      <c r="F44" s="17" t="s">
        <v>10</v>
      </c>
    </row>
    <row r="45" spans="1:6" x14ac:dyDescent="0.2">
      <c r="A45" s="4" t="s">
        <v>11</v>
      </c>
      <c r="B45" s="5">
        <f>4057490.29/6039786.82</f>
        <v>0.67179362631875139</v>
      </c>
      <c r="C45" s="5">
        <f>393/492</f>
        <v>0.79878048780487809</v>
      </c>
      <c r="D45" s="5">
        <f>379/393</f>
        <v>0.96437659033078882</v>
      </c>
      <c r="E45" s="5">
        <f>14/393</f>
        <v>3.5623409669211195E-2</v>
      </c>
      <c r="F45" s="5">
        <v>0</v>
      </c>
    </row>
    <row r="46" spans="1:6" x14ac:dyDescent="0.2">
      <c r="A46" s="6" t="s">
        <v>19</v>
      </c>
      <c r="B46" s="7">
        <f>959415.52/6039786.82</f>
        <v>0.15884923567550682</v>
      </c>
      <c r="C46" s="7">
        <f>29/492</f>
        <v>5.894308943089431E-2</v>
      </c>
      <c r="D46" s="7">
        <f>29/29</f>
        <v>1</v>
      </c>
      <c r="E46" s="7" t="s">
        <v>18</v>
      </c>
      <c r="F46" s="7">
        <v>0</v>
      </c>
    </row>
    <row r="47" spans="1:6" x14ac:dyDescent="0.2">
      <c r="A47" s="4" t="s">
        <v>14</v>
      </c>
      <c r="B47" s="5">
        <f>502113.66/6039786.82</f>
        <v>8.3134334863825529E-2</v>
      </c>
      <c r="C47" s="5">
        <f>35/492</f>
        <v>7.113821138211382E-2</v>
      </c>
      <c r="D47" s="5">
        <f>35/35</f>
        <v>1</v>
      </c>
      <c r="E47" s="5" t="s">
        <v>18</v>
      </c>
      <c r="F47" s="5">
        <v>0</v>
      </c>
    </row>
    <row r="48" spans="1:6" x14ac:dyDescent="0.2">
      <c r="A48" s="6" t="s">
        <v>27</v>
      </c>
      <c r="B48" s="7">
        <f>100700/6039786.82</f>
        <v>1.6672773891049354E-2</v>
      </c>
      <c r="C48" s="7">
        <f>1/492</f>
        <v>2.0325203252032522E-3</v>
      </c>
      <c r="D48" s="7">
        <f>1/1</f>
        <v>1</v>
      </c>
      <c r="E48" s="7"/>
      <c r="F48" s="7"/>
    </row>
    <row r="49" spans="1:8" x14ac:dyDescent="0.2">
      <c r="A49" s="4" t="s">
        <v>28</v>
      </c>
      <c r="B49" s="5">
        <f>94138.76/6039786.82</f>
        <v>1.5586437535886406E-2</v>
      </c>
      <c r="C49" s="5">
        <f>7/492</f>
        <v>1.4227642276422764E-2</v>
      </c>
      <c r="D49" s="5">
        <f>7/7</f>
        <v>1</v>
      </c>
      <c r="E49" s="5" t="s">
        <v>18</v>
      </c>
      <c r="F49" s="5">
        <v>0</v>
      </c>
    </row>
    <row r="52" spans="1:8" s="10" customFormat="1" x14ac:dyDescent="0.2">
      <c r="B52" s="22"/>
      <c r="C52" s="22"/>
      <c r="D52" s="22"/>
      <c r="E52" s="22"/>
      <c r="F52" s="22"/>
    </row>
    <row r="53" spans="1:8" s="10" customFormat="1" x14ac:dyDescent="0.2">
      <c r="A53" s="11"/>
      <c r="B53" s="18"/>
      <c r="C53" s="18"/>
      <c r="D53" s="18"/>
      <c r="E53" s="18"/>
      <c r="F53" s="18"/>
    </row>
    <row r="54" spans="1:8" s="10" customFormat="1" x14ac:dyDescent="0.2">
      <c r="A54" s="11"/>
      <c r="B54" s="12"/>
      <c r="C54" s="12"/>
      <c r="D54" s="12"/>
      <c r="E54" s="12"/>
      <c r="F54" s="12"/>
    </row>
    <row r="55" spans="1:8" s="10" customFormat="1" x14ac:dyDescent="0.2">
      <c r="A55" s="13"/>
      <c r="B55" s="13"/>
      <c r="C55" s="13"/>
      <c r="D55" s="13"/>
      <c r="E55" s="13"/>
      <c r="F55" s="13"/>
    </row>
    <row r="56" spans="1:8" s="10" customFormat="1" x14ac:dyDescent="0.2">
      <c r="A56" s="13"/>
      <c r="B56" s="13"/>
      <c r="C56" s="13"/>
      <c r="D56" s="13"/>
      <c r="E56" s="13"/>
      <c r="F56" s="13"/>
    </row>
    <row r="57" spans="1:8" s="10" customFormat="1" x14ac:dyDescent="0.2">
      <c r="A57" s="13"/>
      <c r="B57" s="13"/>
      <c r="C57" s="13"/>
      <c r="D57" s="13"/>
      <c r="E57" s="13"/>
      <c r="F57" s="13"/>
    </row>
    <row r="58" spans="1:8" s="10" customFormat="1" x14ac:dyDescent="0.2">
      <c r="A58" s="13"/>
      <c r="B58" s="13"/>
      <c r="C58" s="13"/>
      <c r="D58" s="13"/>
      <c r="E58" s="13"/>
      <c r="F58" s="13"/>
    </row>
    <row r="59" spans="1:8" s="10" customFormat="1" x14ac:dyDescent="0.2">
      <c r="A59" s="13"/>
      <c r="B59" s="13"/>
      <c r="C59" s="13"/>
      <c r="D59" s="13"/>
      <c r="E59" s="13"/>
      <c r="F59" s="13"/>
      <c r="H59" s="14"/>
    </row>
    <row r="60" spans="1:8" x14ac:dyDescent="0.2">
      <c r="H60" s="15"/>
    </row>
    <row r="61" spans="1:8" x14ac:dyDescent="0.2">
      <c r="H61" s="10"/>
    </row>
  </sheetData>
  <mergeCells count="13">
    <mergeCell ref="B23:F23"/>
    <mergeCell ref="A1:F1"/>
    <mergeCell ref="B3:F3"/>
    <mergeCell ref="B4:F4"/>
    <mergeCell ref="B13:F13"/>
    <mergeCell ref="B14:F14"/>
    <mergeCell ref="B53:F53"/>
    <mergeCell ref="B24:F24"/>
    <mergeCell ref="B32:F32"/>
    <mergeCell ref="B33:F33"/>
    <mergeCell ref="B42:F42"/>
    <mergeCell ref="B43:F43"/>
    <mergeCell ref="B52:F52"/>
  </mergeCells>
  <printOptions horizontalCentered="1"/>
  <pageMargins left="0.39370078740157483" right="0.39370078740157483" top="0.55118110236220474" bottom="0.6692913385826772" header="0.23622047244094491" footer="0.31496062992125984"/>
  <pageSetup paperSize="9" orientation="portrait" r:id="rId1"/>
  <headerFooter>
    <oddFooter>&amp;C&amp;"Arial,Standard"&amp;P von &amp;N&amp;R&amp;"Arial,Standard"Stand per 31.12.2017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Meldetemplate</vt:lpstr>
    </vt:vector>
  </TitlesOfParts>
  <Company>VKB -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Dollhäubl Gertraud</dc:creator>
  <cp:lastModifiedBy>Holzleitner Theresa</cp:lastModifiedBy>
  <cp:lastPrinted>2018-04-26T14:23:19Z</cp:lastPrinted>
  <dcterms:created xsi:type="dcterms:W3CDTF">2018-04-26T09:43:11Z</dcterms:created>
  <dcterms:modified xsi:type="dcterms:W3CDTF">2018-04-27T05:57:44Z</dcterms:modified>
</cp:coreProperties>
</file>